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vlad\YandexDisk\OneDrive\Universe\PriceList\"/>
    </mc:Choice>
  </mc:AlternateContent>
  <xr:revisionPtr revIDLastSave="0" documentId="13_ncr:1_{3C7424C3-9F80-472D-9908-B90642DA61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Калькулятор (EE)" sheetId="18" r:id="rId1"/>
  </sheets>
  <definedNames>
    <definedName name="_xlnm._FilterDatabase" localSheetId="0" hidden="1">'Калькулятор (EE)'!$A$2:$L$53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8" l="1"/>
  <c r="L52" i="18" s="1"/>
  <c r="J49" i="18"/>
  <c r="L49" i="18" s="1"/>
  <c r="J45" i="18"/>
  <c r="L45" i="18" s="1"/>
  <c r="J42" i="18"/>
  <c r="J40" i="18"/>
  <c r="L40" i="18" s="1"/>
  <c r="J38" i="18"/>
  <c r="L38" i="18" s="1"/>
  <c r="J36" i="18"/>
  <c r="L36" i="18" s="1"/>
  <c r="J34" i="18"/>
  <c r="L34" i="18" s="1"/>
  <c r="J32" i="18"/>
  <c r="L32" i="18" s="1"/>
  <c r="J30" i="18"/>
  <c r="L30" i="18" s="1"/>
  <c r="J28" i="18"/>
  <c r="L28" i="18" s="1"/>
  <c r="J26" i="18"/>
  <c r="L26" i="18" s="1"/>
  <c r="J24" i="18"/>
  <c r="L24" i="18" s="1"/>
  <c r="J22" i="18"/>
  <c r="L22" i="18" s="1"/>
  <c r="J20" i="18"/>
  <c r="L20" i="18" s="1"/>
  <c r="J17" i="18"/>
  <c r="L17" i="18" s="1"/>
  <c r="J15" i="18"/>
  <c r="J13" i="18"/>
  <c r="L13" i="18" s="1"/>
  <c r="J11" i="18"/>
  <c r="L11" i="18" s="1"/>
  <c r="J7" i="18"/>
  <c r="L7" i="18" s="1"/>
  <c r="J5" i="18"/>
  <c r="L5" i="18" s="1"/>
  <c r="A52" i="18"/>
  <c r="A49" i="18"/>
  <c r="A45" i="18"/>
  <c r="A42" i="18"/>
  <c r="A40" i="18"/>
  <c r="A38" i="18"/>
  <c r="A36" i="18"/>
  <c r="A34" i="18"/>
  <c r="A32" i="18"/>
  <c r="A30" i="18"/>
  <c r="A28" i="18"/>
  <c r="A26" i="18"/>
  <c r="A24" i="18"/>
  <c r="A22" i="18"/>
  <c r="A20" i="18"/>
  <c r="L15" i="18"/>
  <c r="A7" i="18"/>
  <c r="A5" i="18"/>
  <c r="A17" i="18"/>
  <c r="A15" i="18"/>
  <c r="A13" i="18"/>
  <c r="A11" i="18"/>
  <c r="L16" i="18" l="1"/>
  <c r="A16" i="18"/>
  <c r="L14" i="18"/>
  <c r="A14" i="18"/>
  <c r="L12" i="18"/>
  <c r="A12" i="18"/>
  <c r="A51" i="18" l="1"/>
  <c r="L51" i="18"/>
  <c r="A48" i="18"/>
  <c r="L47" i="18"/>
  <c r="L46" i="18"/>
  <c r="A47" i="18"/>
  <c r="A46" i="18"/>
  <c r="A6" i="18"/>
  <c r="A4" i="18"/>
  <c r="A3" i="18"/>
  <c r="A10" i="18"/>
  <c r="A23" i="18"/>
  <c r="A25" i="18"/>
  <c r="A27" i="18"/>
  <c r="A29" i="18"/>
  <c r="A31" i="18"/>
  <c r="A33" i="18"/>
  <c r="A35" i="18"/>
  <c r="A37" i="18"/>
  <c r="A39" i="18"/>
  <c r="A41" i="18"/>
  <c r="A44" i="18"/>
  <c r="A21" i="18"/>
  <c r="A19" i="18"/>
  <c r="A18" i="18"/>
  <c r="L10" i="18" l="1"/>
  <c r="L6" i="18" l="1"/>
  <c r="L4" i="18"/>
  <c r="L44" i="18"/>
  <c r="L37" i="18" l="1"/>
  <c r="L31" i="18"/>
  <c r="L27" i="18"/>
  <c r="L33" i="18"/>
  <c r="L35" i="18"/>
  <c r="L39" i="18" l="1"/>
  <c r="L29" i="18"/>
  <c r="L25" i="18"/>
  <c r="L19" i="18"/>
  <c r="L23" i="18"/>
  <c r="L21" i="18"/>
  <c r="L48" i="18" l="1"/>
  <c r="L3" i="18"/>
  <c r="L55" i="18" l="1"/>
  <c r="L58" i="18" s="1"/>
  <c r="L59" i="18" s="1"/>
</calcChain>
</file>

<file path=xl/sharedStrings.xml><?xml version="1.0" encoding="utf-8"?>
<sst xmlns="http://schemas.openxmlformats.org/spreadsheetml/2006/main" count="370" uniqueCount="132">
  <si>
    <t xml:space="preserve">Общая стоимость лицензий (List price) </t>
  </si>
  <si>
    <t>Комплектация</t>
  </si>
  <si>
    <t>Скидка</t>
  </si>
  <si>
    <t>Группа</t>
  </si>
  <si>
    <t>Описание</t>
  </si>
  <si>
    <t>n/a</t>
  </si>
  <si>
    <t>K01</t>
  </si>
  <si>
    <t>Продукт</t>
  </si>
  <si>
    <t>Продукты</t>
  </si>
  <si>
    <t>Полный 
артикул</t>
  </si>
  <si>
    <t>Ядро</t>
  </si>
  <si>
    <t>MDM</t>
  </si>
  <si>
    <t>DG</t>
  </si>
  <si>
    <t>DQ</t>
  </si>
  <si>
    <t>M03</t>
  </si>
  <si>
    <t>Функц. модули</t>
  </si>
  <si>
    <t>Ядро платформы Юнидата</t>
  </si>
  <si>
    <t>кол-во</t>
  </si>
  <si>
    <t>Арт.</t>
  </si>
  <si>
    <t>цена, руб.</t>
  </si>
  <si>
    <t>Общая стоимость лицензий (со скидкой), руб. 
(НДС не облагается)</t>
  </si>
  <si>
    <t>Стоимость вендорской технической поддержки, руб. 
(без НДС)</t>
  </si>
  <si>
    <t>R01</t>
  </si>
  <si>
    <t>R02</t>
  </si>
  <si>
    <t>R03</t>
  </si>
  <si>
    <t>R04</t>
  </si>
  <si>
    <t>Записи</t>
  </si>
  <si>
    <t>Размер 
пакета</t>
  </si>
  <si>
    <t>Пакет записей для домена - Активы</t>
  </si>
  <si>
    <t xml:space="preserve">Пакет записей для домена - Клиенты (B2B) </t>
  </si>
  <si>
    <t xml:space="preserve">Пакет записей для домена - Клиенты (B2С) </t>
  </si>
  <si>
    <t>Пакет записей для домена - МТР (ТМЦ)</t>
  </si>
  <si>
    <t>цена за ед., руб.</t>
  </si>
  <si>
    <t>R05</t>
  </si>
  <si>
    <t>R06</t>
  </si>
  <si>
    <t>R07</t>
  </si>
  <si>
    <t>Пакет записей для домена - Услуги (Работы)</t>
  </si>
  <si>
    <t>Пакет записей для домена - Продукты / Тарифы (Ретейл, Телеком, Банки, Страховые,…)</t>
  </si>
  <si>
    <t>R08</t>
  </si>
  <si>
    <t>R09</t>
  </si>
  <si>
    <t>Пакет записей для домена - Контрагенты (Поставщики, Партнеры, …)</t>
  </si>
  <si>
    <t>Пакет записей для домена - План счетов (Char of accounts)</t>
  </si>
  <si>
    <t>R10</t>
  </si>
  <si>
    <t>Пакет записей для домена - RDM (Reference Data)</t>
  </si>
  <si>
    <t>Пакет записей для домена - Физические Лица (Гос. структуры)</t>
  </si>
  <si>
    <t>Пакет записей для домена - Объекты Недвижимости (Аля циан)</t>
  </si>
  <si>
    <t>Пакет записей для домена - Точки присутствия (Location)</t>
  </si>
  <si>
    <t>R11</t>
  </si>
  <si>
    <t>R12</t>
  </si>
  <si>
    <t>F06</t>
  </si>
  <si>
    <t>Улучшение редакции с EE до HPE</t>
  </si>
  <si>
    <t>M05</t>
  </si>
  <si>
    <t>Среднее 
кол-во  пакетов</t>
  </si>
  <si>
    <t>R00</t>
  </si>
  <si>
    <t>Снятие ограничений по количеству записей</t>
  </si>
  <si>
    <t>по запросу</t>
  </si>
  <si>
    <t>Стоимость базовой технической поддержки</t>
  </si>
  <si>
    <t>U01</t>
  </si>
  <si>
    <t>Пользователи</t>
  </si>
  <si>
    <t>Метрика</t>
  </si>
  <si>
    <t>на установку</t>
  </si>
  <si>
    <t>безлимитная лицензия</t>
  </si>
  <si>
    <t xml:space="preserve">на установку </t>
  </si>
  <si>
    <t>статус</t>
  </si>
  <si>
    <t>в разработке</t>
  </si>
  <si>
    <t>действует</t>
  </si>
  <si>
    <t>кол-во пользователей</t>
  </si>
  <si>
    <t>кол-во пакетов</t>
  </si>
  <si>
    <t>Модуль обеспечения отказоустойчивого хранилища - HA (High Availability - Active / Passive)</t>
  </si>
  <si>
    <t>F01</t>
  </si>
  <si>
    <t>F07</t>
  </si>
  <si>
    <t>F08</t>
  </si>
  <si>
    <t>Модуль обеспечения качества адресной информации (на основе ФИАС)  для Юнидата MDM</t>
  </si>
  <si>
    <t>F10</t>
  </si>
  <si>
    <t>Модуль качества адресных данных позволяет валидировать, стандартизировать, восстанавливать адресную информацию</t>
  </si>
  <si>
    <t>Модуль обеспечения качества адресной информации (на основе ФИАС)  для Юнидата DQ</t>
  </si>
  <si>
    <t>U02</t>
  </si>
  <si>
    <t>U03</t>
  </si>
  <si>
    <t>U04</t>
  </si>
  <si>
    <t>Лицензия расширения количества пользователей с правами редактирования (от 1 до 10)</t>
  </si>
  <si>
    <t>Лицензия расширения количества пользователей с правами редактирования (от 11 до 40)</t>
  </si>
  <si>
    <t>Лицензия расширения количества пользователей с правами редактирования (от 41 до 60)</t>
  </si>
  <si>
    <t>Лицензия расширения количества пользователей с правами редактирования (от 61 до 100)</t>
  </si>
  <si>
    <t>тип лицензии</t>
  </si>
  <si>
    <t>постоянные</t>
  </si>
  <si>
    <t>подписка</t>
  </si>
  <si>
    <t>Лицензия расширения количества пользователей с правами редактирования (от 1 до 10) по подписке на 1 год</t>
  </si>
  <si>
    <t>Лицензия расширения количества пользователей с правами редактирования (от 11 до 40) по подписке на 1 год</t>
  </si>
  <si>
    <t>Лицензия расширения количества пользователей с правами редактирования (от 41 до 60) по подписке на 1 год</t>
  </si>
  <si>
    <t>Лицензия расширения количества пользователей с правами редактирования (от 61 до 100) по подписке на 1 год</t>
  </si>
  <si>
    <t>Улучшение редакции с EE до HPE по подписке на 1 год</t>
  </si>
  <si>
    <t>Пакет записей для домена - Активы по подписке на 1 год</t>
  </si>
  <si>
    <t>Пакет записей для домена - Клиенты (B2B)  по подписке на 1 год</t>
  </si>
  <si>
    <t>Пакет записей для домена - Клиенты (B2С)  по подписке на 1 год</t>
  </si>
  <si>
    <t>Пакет записей для домена - Физические Лица (Гос. структуры) по подписке на 1 год</t>
  </si>
  <si>
    <t>Пакет записей для домена - Контрагенты (Поставщики, Партнеры, …) по подписке на 1 год</t>
  </si>
  <si>
    <t>Пакет записей для домена - План счетов (Char of accounts) по подписке на 1 год</t>
  </si>
  <si>
    <t>Пакет записей для домена - Точки присутствия (Location) по подписке на 1 год</t>
  </si>
  <si>
    <t>Пакет записей для домена - Объекты Недвижимости (Аля циан) по подписке на 1 год</t>
  </si>
  <si>
    <t>Пакет записей для домена - Продукты / Тарифы (Ретейл, Телеком, Банки, Страховые,…) по подписке на 1 год</t>
  </si>
  <si>
    <t>Пакет записей для домена - МТР (ТМЦ) по подписке на 1 год</t>
  </si>
  <si>
    <t>Пакет записей для домена - Услуги (Работы) по подписке на 1 год</t>
  </si>
  <si>
    <t>Пакет записей для домена - RDM (Reference Data) по подписке на 1 год</t>
  </si>
  <si>
    <t>Модуль обеспечения отказоустойчивого хранилища - HA (High Availability - Active / Passive) по подписке на 1 год</t>
  </si>
  <si>
    <t>Модуль обеспечения качества адресной информации (на основе ФИАС)  для Юнидата DQ по подписке на 1 год</t>
  </si>
  <si>
    <t>Модуль обеспечения качества адресной информации (на основе ФИАС)  для Юнидата MDM по подписке на 1 год</t>
  </si>
  <si>
    <t>US01</t>
  </si>
  <si>
    <t>US02</t>
  </si>
  <si>
    <t>US03</t>
  </si>
  <si>
    <t>US04</t>
  </si>
  <si>
    <t>FS01</t>
  </si>
  <si>
    <t>MS03</t>
  </si>
  <si>
    <t>MS05</t>
  </si>
  <si>
    <t>RS01</t>
  </si>
  <si>
    <t>RS02</t>
  </si>
  <si>
    <t>RS03</t>
  </si>
  <si>
    <t>RS04</t>
  </si>
  <si>
    <t>RS05</t>
  </si>
  <si>
    <t>RS06</t>
  </si>
  <si>
    <t>RS07</t>
  </si>
  <si>
    <t>RS08</t>
  </si>
  <si>
    <t>RS09</t>
  </si>
  <si>
    <t>RS10</t>
  </si>
  <si>
    <t>RS11</t>
  </si>
  <si>
    <t>RS12</t>
  </si>
  <si>
    <t>FS06</t>
  </si>
  <si>
    <t>FS10</t>
  </si>
  <si>
    <t>коэффициент пересчета на подписку</t>
  </si>
  <si>
    <t>Юнидата Управление Мастер Данными, Высоконагруженная Редакция (Unidata MDM HPE)</t>
  </si>
  <si>
    <t>Юнидата Управление Мастер Данными, Высоконагруженная Редакция (Unidata MDM HPE) по подписке на 1 год</t>
  </si>
  <si>
    <t>Модуль интеграции с Юнидата Трансформация Данных (Unidata SmartETL) (см. прайс-лист SmartETL)</t>
  </si>
  <si>
    <t>Модуль интеграции с Юнидата Качество Данных (Unidata DQ) (см. прайс-лист DQ)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</si>
</sst>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</font>
    <font>
      <b/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2"/>
      <color theme="5"/>
      <name val="Calibri"/>
      <family val="2"/>
      <charset val="204"/>
      <scheme val="minor"/>
    </font>
    <font>
      <sz val="8"/>
      <name val="Calibri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2" borderId="0" xfId="1" applyFont="1" applyFill="1" applyAlignment="1">
      <alignment horizontal="left" vertical="top"/>
    </xf>
    <xf numFmtId="0" fontId="2" fillId="3" borderId="0" xfId="1" applyFont="1" applyFill="1"/>
    <xf numFmtId="0" fontId="4" fillId="2" borderId="2" xfId="1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12" fillId="2" borderId="4" xfId="1" applyFont="1" applyFill="1" applyBorder="1" applyAlignment="1">
      <alignment horizontal="left" vertical="top" wrapText="1"/>
    </xf>
    <xf numFmtId="0" fontId="11" fillId="4" borderId="0" xfId="1" applyFont="1" applyFill="1" applyAlignment="1">
      <alignment horizontal="left" vertical="top" wrapText="1"/>
    </xf>
    <xf numFmtId="0" fontId="12" fillId="2" borderId="0" xfId="1" applyFont="1" applyFill="1" applyAlignment="1">
      <alignment horizontal="left" vertical="top" wrapText="1"/>
    </xf>
    <xf numFmtId="0" fontId="12" fillId="0" borderId="0" xfId="1" applyFont="1" applyAlignment="1">
      <alignment horizontal="left" vertical="top" wrapText="1"/>
    </xf>
    <xf numFmtId="3" fontId="2" fillId="0" borderId="0" xfId="1" applyNumberFormat="1" applyFont="1" applyAlignment="1">
      <alignment horizontal="left" vertical="top" wrapText="1"/>
    </xf>
    <xf numFmtId="3" fontId="4" fillId="2" borderId="2" xfId="1" applyNumberFormat="1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left" vertical="top" wrapText="1"/>
    </xf>
    <xf numFmtId="3" fontId="3" fillId="3" borderId="1" xfId="0" applyNumberFormat="1" applyFont="1" applyFill="1" applyBorder="1" applyAlignment="1">
      <alignment horizontal="left" vertical="top" wrapText="1"/>
    </xf>
    <xf numFmtId="0" fontId="2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1" fillId="4" borderId="1" xfId="1" applyFont="1" applyFill="1" applyBorder="1" applyAlignment="1">
      <alignment horizontal="left" vertical="top" wrapText="1"/>
    </xf>
    <xf numFmtId="0" fontId="12" fillId="0" borderId="1" xfId="1" applyFont="1" applyBorder="1" applyAlignment="1">
      <alignment horizontal="left" vertical="top" wrapText="1"/>
    </xf>
    <xf numFmtId="0" fontId="12" fillId="3" borderId="1" xfId="1" applyFont="1" applyFill="1" applyBorder="1" applyAlignment="1">
      <alignment horizontal="left" vertical="top" wrapText="1"/>
    </xf>
    <xf numFmtId="0" fontId="9" fillId="0" borderId="1" xfId="1" applyFont="1" applyBorder="1" applyAlignment="1">
      <alignment horizontal="left" vertical="top" wrapText="1"/>
    </xf>
    <xf numFmtId="3" fontId="9" fillId="0" borderId="1" xfId="1" applyNumberFormat="1" applyFont="1" applyBorder="1" applyAlignment="1">
      <alignment horizontal="left" vertical="top" wrapText="1"/>
    </xf>
    <xf numFmtId="0" fontId="6" fillId="0" borderId="1" xfId="1" applyFont="1" applyBorder="1" applyAlignment="1">
      <alignment horizontal="left" vertical="top" wrapText="1"/>
    </xf>
    <xf numFmtId="3" fontId="6" fillId="0" borderId="1" xfId="1" applyNumberFormat="1" applyFont="1" applyBorder="1" applyAlignment="1">
      <alignment horizontal="left" vertical="top" wrapText="1"/>
    </xf>
    <xf numFmtId="0" fontId="5" fillId="2" borderId="0" xfId="1" applyFont="1" applyFill="1" applyAlignment="1">
      <alignment horizontal="left" vertical="top" wrapText="1"/>
    </xf>
    <xf numFmtId="0" fontId="11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left" vertical="top" wrapText="1"/>
    </xf>
    <xf numFmtId="0" fontId="2" fillId="5" borderId="1" xfId="1" applyFont="1" applyFill="1" applyBorder="1" applyAlignment="1">
      <alignment horizontal="left" vertical="top" wrapText="1"/>
    </xf>
    <xf numFmtId="0" fontId="11" fillId="3" borderId="3" xfId="1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/>
    </xf>
    <xf numFmtId="0" fontId="11" fillId="0" borderId="3" xfId="1" applyFont="1" applyBorder="1" applyAlignment="1">
      <alignment horizontal="left" vertical="top" wrapText="1"/>
    </xf>
    <xf numFmtId="3" fontId="3" fillId="6" borderId="1" xfId="1" applyNumberFormat="1" applyFont="1" applyFill="1" applyBorder="1" applyAlignment="1">
      <alignment horizontal="left" vertical="top" wrapText="1"/>
    </xf>
    <xf numFmtId="9" fontId="7" fillId="0" borderId="1" xfId="1" applyNumberFormat="1" applyFont="1" applyBorder="1" applyAlignment="1">
      <alignment horizontal="left" vertical="top" wrapText="1"/>
    </xf>
    <xf numFmtId="9" fontId="9" fillId="0" borderId="1" xfId="1" applyNumberFormat="1" applyFont="1" applyBorder="1" applyAlignment="1">
      <alignment horizontal="left" vertical="top" wrapText="1"/>
    </xf>
    <xf numFmtId="9" fontId="9" fillId="6" borderId="1" xfId="1" applyNumberFormat="1" applyFont="1" applyFill="1" applyBorder="1" applyAlignment="1">
      <alignment horizontal="left" vertical="top" wrapText="1"/>
    </xf>
    <xf numFmtId="3" fontId="8" fillId="0" borderId="1" xfId="1" applyNumberFormat="1" applyFont="1" applyBorder="1" applyAlignment="1">
      <alignment horizontal="left" vertical="top" wrapText="1"/>
    </xf>
    <xf numFmtId="3" fontId="10" fillId="0" borderId="1" xfId="1" applyNumberFormat="1" applyFont="1" applyBorder="1" applyAlignment="1">
      <alignment horizontal="left" vertical="top" wrapText="1"/>
    </xf>
    <xf numFmtId="3" fontId="8" fillId="6" borderId="1" xfId="1" applyNumberFormat="1" applyFont="1" applyFill="1" applyBorder="1" applyAlignment="1">
      <alignment horizontal="left" vertical="top" wrapText="1"/>
    </xf>
    <xf numFmtId="3" fontId="7" fillId="0" borderId="1" xfId="1" applyNumberFormat="1" applyFont="1" applyBorder="1" applyAlignment="1">
      <alignment horizontal="left" vertical="top" wrapText="1"/>
    </xf>
    <xf numFmtId="3" fontId="13" fillId="0" borderId="1" xfId="1" applyNumberFormat="1" applyFont="1" applyBorder="1" applyAlignment="1">
      <alignment horizontal="left" vertical="top" wrapText="1"/>
    </xf>
    <xf numFmtId="3" fontId="13" fillId="0" borderId="1" xfId="0" applyNumberFormat="1" applyFont="1" applyBorder="1" applyAlignment="1">
      <alignment horizontal="left" vertical="top" wrapText="1"/>
    </xf>
    <xf numFmtId="0" fontId="2" fillId="0" borderId="0" xfId="1" applyFont="1" applyAlignment="1">
      <alignment horizontal="right" vertical="top" wrapText="1"/>
    </xf>
  </cellXfs>
  <cellStyles count="2">
    <cellStyle name="Normal 2" xfId="1" xr:uid="{00000000-0005-0000-0000-000001000000}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4"/>
  <sheetViews>
    <sheetView tabSelected="1" zoomScale="80" zoomScaleNormal="80" workbookViewId="0">
      <pane ySplit="2" topLeftCell="A3" activePane="bottomLeft" state="frozen"/>
      <selection pane="bottomLeft" activeCell="A4" sqref="A4"/>
    </sheetView>
  </sheetViews>
  <sheetFormatPr defaultColWidth="11" defaultRowHeight="15.6" x14ac:dyDescent="0.3"/>
  <cols>
    <col min="1" max="1" width="11.44140625" style="10" bestFit="1" customWidth="1"/>
    <col min="2" max="2" width="6.5546875" style="14" bestFit="1" customWidth="1"/>
    <col min="3" max="3" width="10.5546875" style="10" bestFit="1" customWidth="1"/>
    <col min="4" max="4" width="18.44140625" style="2" bestFit="1" customWidth="1"/>
    <col min="5" max="5" width="84.5546875" style="2" customWidth="1"/>
    <col min="6" max="6" width="17.33203125" style="2" customWidth="1"/>
    <col min="7" max="7" width="22.88671875" style="2" bestFit="1" customWidth="1"/>
    <col min="8" max="8" width="24.33203125" style="2" bestFit="1" customWidth="1"/>
    <col min="9" max="9" width="10.6640625" style="15" bestFit="1" customWidth="1"/>
    <col min="10" max="10" width="15" style="2" bestFit="1" customWidth="1"/>
    <col min="11" max="11" width="12.6640625" style="2" bestFit="1" customWidth="1"/>
    <col min="12" max="12" width="15.44140625" style="2" customWidth="1"/>
    <col min="13" max="13" width="151.33203125" style="2" bestFit="1" customWidth="1"/>
    <col min="14" max="14" width="17" style="1" bestFit="1" customWidth="1"/>
    <col min="15" max="16384" width="11" style="1"/>
  </cols>
  <sheetData>
    <row r="1" spans="1:14" x14ac:dyDescent="0.3">
      <c r="E1" s="45" t="s">
        <v>127</v>
      </c>
      <c r="F1" s="2">
        <v>2.6</v>
      </c>
    </row>
    <row r="2" spans="1:14" s="4" customFormat="1" ht="31.2" x14ac:dyDescent="0.3">
      <c r="A2" s="11" t="s">
        <v>9</v>
      </c>
      <c r="B2" s="13" t="s">
        <v>18</v>
      </c>
      <c r="C2" s="13" t="s">
        <v>7</v>
      </c>
      <c r="D2" s="28" t="s">
        <v>3</v>
      </c>
      <c r="E2" s="6" t="s">
        <v>1</v>
      </c>
      <c r="F2" s="6" t="s">
        <v>83</v>
      </c>
      <c r="G2" s="6" t="s">
        <v>59</v>
      </c>
      <c r="H2" s="6" t="s">
        <v>63</v>
      </c>
      <c r="I2" s="16" t="s">
        <v>27</v>
      </c>
      <c r="J2" s="6" t="s">
        <v>32</v>
      </c>
      <c r="K2" s="6" t="s">
        <v>17</v>
      </c>
      <c r="L2" s="6" t="s">
        <v>19</v>
      </c>
      <c r="M2" s="28" t="s">
        <v>4</v>
      </c>
      <c r="N2" s="20" t="s">
        <v>52</v>
      </c>
    </row>
    <row r="3" spans="1:14" x14ac:dyDescent="0.3">
      <c r="A3" s="21" t="str">
        <f>$B$3</f>
        <v>K01</v>
      </c>
      <c r="B3" s="22" t="s">
        <v>6</v>
      </c>
      <c r="C3" s="29" t="s">
        <v>10</v>
      </c>
      <c r="D3" s="7" t="s">
        <v>8</v>
      </c>
      <c r="E3" s="3" t="s">
        <v>16</v>
      </c>
      <c r="F3" s="3" t="s">
        <v>84</v>
      </c>
      <c r="G3" s="3" t="s">
        <v>60</v>
      </c>
      <c r="H3" s="3" t="s">
        <v>65</v>
      </c>
      <c r="I3" s="17" t="s">
        <v>5</v>
      </c>
      <c r="J3" s="30">
        <v>0</v>
      </c>
      <c r="K3" s="30">
        <v>1</v>
      </c>
      <c r="L3" s="30">
        <f>J3*K3</f>
        <v>0</v>
      </c>
      <c r="M3" s="7"/>
      <c r="N3" s="2"/>
    </row>
    <row r="4" spans="1:14" ht="31.2" x14ac:dyDescent="0.3">
      <c r="A4" s="21" t="str">
        <f t="shared" ref="A4:A6" si="0">$B$3&amp;B4</f>
        <v>K01M03</v>
      </c>
      <c r="B4" s="22" t="s">
        <v>14</v>
      </c>
      <c r="C4" s="29" t="s">
        <v>11</v>
      </c>
      <c r="D4" s="7" t="s">
        <v>8</v>
      </c>
      <c r="E4" s="3" t="s">
        <v>128</v>
      </c>
      <c r="F4" s="3" t="s">
        <v>84</v>
      </c>
      <c r="G4" s="3" t="s">
        <v>60</v>
      </c>
      <c r="H4" s="3" t="s">
        <v>65</v>
      </c>
      <c r="I4" s="17" t="s">
        <v>5</v>
      </c>
      <c r="J4" s="30">
        <v>63000000</v>
      </c>
      <c r="K4" s="30">
        <v>1</v>
      </c>
      <c r="L4" s="30">
        <f>J4*K4</f>
        <v>63000000</v>
      </c>
      <c r="M4" s="7"/>
      <c r="N4" s="2"/>
    </row>
    <row r="5" spans="1:14" ht="31.2" x14ac:dyDescent="0.3">
      <c r="A5" s="21" t="str">
        <f t="shared" ref="A5" si="1">$B$3&amp;B5</f>
        <v>K01MS03</v>
      </c>
      <c r="B5" s="22" t="s">
        <v>111</v>
      </c>
      <c r="C5" s="29" t="s">
        <v>11</v>
      </c>
      <c r="D5" s="7" t="s">
        <v>8</v>
      </c>
      <c r="E5" s="3" t="s">
        <v>129</v>
      </c>
      <c r="F5" s="3" t="s">
        <v>85</v>
      </c>
      <c r="G5" s="3" t="s">
        <v>60</v>
      </c>
      <c r="H5" s="3" t="s">
        <v>65</v>
      </c>
      <c r="I5" s="17" t="s">
        <v>5</v>
      </c>
      <c r="J5" s="43">
        <f>ROUND(J4/F1,-3)</f>
        <v>24231000</v>
      </c>
      <c r="K5" s="30">
        <v>0</v>
      </c>
      <c r="L5" s="30">
        <f>J5*K5</f>
        <v>0</v>
      </c>
      <c r="M5" s="7"/>
      <c r="N5" s="2"/>
    </row>
    <row r="6" spans="1:14" x14ac:dyDescent="0.3">
      <c r="A6" s="21" t="str">
        <f t="shared" si="0"/>
        <v>K01M05</v>
      </c>
      <c r="B6" s="22" t="s">
        <v>51</v>
      </c>
      <c r="C6" s="29" t="s">
        <v>11</v>
      </c>
      <c r="D6" s="7" t="s">
        <v>8</v>
      </c>
      <c r="E6" s="7" t="s">
        <v>50</v>
      </c>
      <c r="F6" s="3" t="s">
        <v>84</v>
      </c>
      <c r="G6" s="7" t="s">
        <v>60</v>
      </c>
      <c r="H6" s="3" t="s">
        <v>65</v>
      </c>
      <c r="I6" s="17" t="s">
        <v>5</v>
      </c>
      <c r="J6" s="30">
        <v>28000000</v>
      </c>
      <c r="K6" s="30">
        <v>0</v>
      </c>
      <c r="L6" s="30">
        <f t="shared" ref="L6" si="2">J6*K6</f>
        <v>0</v>
      </c>
      <c r="M6" s="7"/>
    </row>
    <row r="7" spans="1:14" x14ac:dyDescent="0.3">
      <c r="A7" s="21" t="str">
        <f t="shared" ref="A7" si="3">$B$3&amp;B7</f>
        <v>K01MS05</v>
      </c>
      <c r="B7" s="22" t="s">
        <v>112</v>
      </c>
      <c r="C7" s="29" t="s">
        <v>11</v>
      </c>
      <c r="D7" s="7" t="s">
        <v>8</v>
      </c>
      <c r="E7" s="7" t="s">
        <v>90</v>
      </c>
      <c r="F7" s="3" t="s">
        <v>85</v>
      </c>
      <c r="G7" s="7" t="s">
        <v>60</v>
      </c>
      <c r="H7" s="3" t="s">
        <v>65</v>
      </c>
      <c r="I7" s="17" t="s">
        <v>5</v>
      </c>
      <c r="J7" s="43">
        <f>ROUND(J6/F1,-3)</f>
        <v>10769000</v>
      </c>
      <c r="K7" s="30">
        <v>0</v>
      </c>
      <c r="L7" s="30">
        <f t="shared" ref="L7" si="4">J7*K7</f>
        <v>0</v>
      </c>
      <c r="M7" s="7"/>
    </row>
    <row r="8" spans="1:14" s="5" customFormat="1" x14ac:dyDescent="0.3">
      <c r="A8" s="21"/>
      <c r="B8" s="23"/>
      <c r="C8" s="32"/>
      <c r="D8" s="33"/>
      <c r="E8" s="8"/>
      <c r="F8" s="8"/>
      <c r="G8" s="8"/>
      <c r="H8" s="8"/>
      <c r="I8" s="18"/>
      <c r="J8" s="8"/>
      <c r="K8" s="8"/>
      <c r="L8" s="8"/>
      <c r="M8" s="33"/>
    </row>
    <row r="9" spans="1:14" s="5" customFormat="1" x14ac:dyDescent="0.3">
      <c r="A9" s="21"/>
      <c r="B9" s="23"/>
      <c r="C9" s="32"/>
      <c r="D9" s="33"/>
      <c r="E9" s="8"/>
      <c r="F9" s="8"/>
      <c r="G9" s="8"/>
      <c r="H9" s="8"/>
      <c r="I9" s="18"/>
      <c r="J9" s="8"/>
      <c r="K9" s="8"/>
      <c r="L9" s="8"/>
      <c r="M9" s="33"/>
    </row>
    <row r="10" spans="1:14" ht="31.2" x14ac:dyDescent="0.3">
      <c r="A10" s="21" t="str">
        <f t="shared" ref="A10:A21" si="5">$B$3 &amp; C10 &amp; B10</f>
        <v>K01DGU01</v>
      </c>
      <c r="B10" s="22" t="s">
        <v>57</v>
      </c>
      <c r="C10" s="34" t="s">
        <v>12</v>
      </c>
      <c r="D10" s="7" t="s">
        <v>58</v>
      </c>
      <c r="E10" s="3" t="s">
        <v>79</v>
      </c>
      <c r="F10" s="3" t="s">
        <v>84</v>
      </c>
      <c r="G10" s="3" t="s">
        <v>66</v>
      </c>
      <c r="H10" s="3" t="s">
        <v>65</v>
      </c>
      <c r="I10" s="44" t="s">
        <v>5</v>
      </c>
      <c r="J10" s="43">
        <v>1964800</v>
      </c>
      <c r="K10" s="30">
        <v>0</v>
      </c>
      <c r="L10" s="30">
        <f t="shared" ref="L10:L17" si="6">J10*K10</f>
        <v>0</v>
      </c>
      <c r="M10" s="7"/>
      <c r="N10" s="2"/>
    </row>
    <row r="11" spans="1:14" ht="31.2" x14ac:dyDescent="0.3">
      <c r="A11" s="21" t="str">
        <f t="shared" ref="A11" si="7">$B$3 &amp; C11 &amp; B11</f>
        <v>K01DGUS01</v>
      </c>
      <c r="B11" s="22" t="s">
        <v>106</v>
      </c>
      <c r="C11" s="34" t="s">
        <v>12</v>
      </c>
      <c r="D11" s="7" t="s">
        <v>58</v>
      </c>
      <c r="E11" s="3" t="s">
        <v>86</v>
      </c>
      <c r="F11" s="3" t="s">
        <v>85</v>
      </c>
      <c r="G11" s="3" t="s">
        <v>66</v>
      </c>
      <c r="H11" s="3" t="s">
        <v>65</v>
      </c>
      <c r="I11" s="44" t="s">
        <v>5</v>
      </c>
      <c r="J11" s="43">
        <f>ROUND(J10/F1,-3)</f>
        <v>756000</v>
      </c>
      <c r="K11" s="30">
        <v>0</v>
      </c>
      <c r="L11" s="30">
        <f t="shared" si="6"/>
        <v>0</v>
      </c>
      <c r="M11" s="7"/>
      <c r="N11" s="2"/>
    </row>
    <row r="12" spans="1:14" ht="31.2" x14ac:dyDescent="0.3">
      <c r="A12" s="21" t="str">
        <f t="shared" si="5"/>
        <v>K01DGU02</v>
      </c>
      <c r="B12" s="22" t="s">
        <v>76</v>
      </c>
      <c r="C12" s="34" t="s">
        <v>12</v>
      </c>
      <c r="D12" s="7" t="s">
        <v>58</v>
      </c>
      <c r="E12" s="3" t="s">
        <v>80</v>
      </c>
      <c r="F12" s="3" t="s">
        <v>84</v>
      </c>
      <c r="G12" s="3" t="s">
        <v>66</v>
      </c>
      <c r="H12" s="3" t="s">
        <v>65</v>
      </c>
      <c r="I12" s="44" t="s">
        <v>5</v>
      </c>
      <c r="J12" s="43">
        <v>1756000</v>
      </c>
      <c r="K12" s="30">
        <v>0</v>
      </c>
      <c r="L12" s="30">
        <f t="shared" si="6"/>
        <v>0</v>
      </c>
      <c r="M12" s="7"/>
      <c r="N12" s="2"/>
    </row>
    <row r="13" spans="1:14" ht="31.2" x14ac:dyDescent="0.3">
      <c r="A13" s="21" t="str">
        <f t="shared" ref="A13" si="8">$B$3 &amp; C13 &amp; B13</f>
        <v>K01DGUS02</v>
      </c>
      <c r="B13" s="22" t="s">
        <v>107</v>
      </c>
      <c r="C13" s="34" t="s">
        <v>12</v>
      </c>
      <c r="D13" s="7" t="s">
        <v>58</v>
      </c>
      <c r="E13" s="3" t="s">
        <v>87</v>
      </c>
      <c r="F13" s="3" t="s">
        <v>85</v>
      </c>
      <c r="G13" s="3" t="s">
        <v>66</v>
      </c>
      <c r="H13" s="3" t="s">
        <v>65</v>
      </c>
      <c r="I13" s="44" t="s">
        <v>5</v>
      </c>
      <c r="J13" s="43">
        <f>ROUND(J12/F1,-3)</f>
        <v>675000</v>
      </c>
      <c r="K13" s="30">
        <v>0</v>
      </c>
      <c r="L13" s="30">
        <f t="shared" si="6"/>
        <v>0</v>
      </c>
      <c r="M13" s="7"/>
      <c r="N13" s="2"/>
    </row>
    <row r="14" spans="1:14" ht="31.2" x14ac:dyDescent="0.3">
      <c r="A14" s="21" t="str">
        <f t="shared" si="5"/>
        <v>K01DGU03</v>
      </c>
      <c r="B14" s="22" t="s">
        <v>77</v>
      </c>
      <c r="C14" s="34" t="s">
        <v>12</v>
      </c>
      <c r="D14" s="7" t="s">
        <v>58</v>
      </c>
      <c r="E14" s="3" t="s">
        <v>81</v>
      </c>
      <c r="F14" s="3" t="s">
        <v>84</v>
      </c>
      <c r="G14" s="3" t="s">
        <v>66</v>
      </c>
      <c r="H14" s="3" t="s">
        <v>65</v>
      </c>
      <c r="I14" s="44" t="s">
        <v>5</v>
      </c>
      <c r="J14" s="43">
        <v>1547200</v>
      </c>
      <c r="K14" s="30">
        <v>0</v>
      </c>
      <c r="L14" s="30">
        <f t="shared" si="6"/>
        <v>0</v>
      </c>
      <c r="M14" s="7"/>
      <c r="N14" s="2"/>
    </row>
    <row r="15" spans="1:14" ht="31.2" x14ac:dyDescent="0.3">
      <c r="A15" s="21" t="str">
        <f t="shared" ref="A15" si="9">$B$3 &amp; C15 &amp; B15</f>
        <v>K01DGUS03</v>
      </c>
      <c r="B15" s="22" t="s">
        <v>108</v>
      </c>
      <c r="C15" s="34" t="s">
        <v>12</v>
      </c>
      <c r="D15" s="7" t="s">
        <v>58</v>
      </c>
      <c r="E15" s="3" t="s">
        <v>88</v>
      </c>
      <c r="F15" s="3" t="s">
        <v>85</v>
      </c>
      <c r="G15" s="3" t="s">
        <v>66</v>
      </c>
      <c r="H15" s="3" t="s">
        <v>65</v>
      </c>
      <c r="I15" s="44" t="s">
        <v>5</v>
      </c>
      <c r="J15" s="43">
        <f>ROUND(J14/F1,-3)</f>
        <v>595000</v>
      </c>
      <c r="K15" s="30">
        <v>0</v>
      </c>
      <c r="L15" s="30">
        <f t="shared" si="6"/>
        <v>0</v>
      </c>
      <c r="M15" s="7"/>
      <c r="N15" s="2"/>
    </row>
    <row r="16" spans="1:14" ht="31.2" x14ac:dyDescent="0.3">
      <c r="A16" s="21" t="str">
        <f t="shared" si="5"/>
        <v>K01DGU04</v>
      </c>
      <c r="B16" s="22" t="s">
        <v>78</v>
      </c>
      <c r="C16" s="34" t="s">
        <v>12</v>
      </c>
      <c r="D16" s="7" t="s">
        <v>58</v>
      </c>
      <c r="E16" s="3" t="s">
        <v>82</v>
      </c>
      <c r="F16" s="3" t="s">
        <v>84</v>
      </c>
      <c r="G16" s="3" t="s">
        <v>66</v>
      </c>
      <c r="H16" s="3" t="s">
        <v>65</v>
      </c>
      <c r="I16" s="44" t="s">
        <v>5</v>
      </c>
      <c r="J16" s="43">
        <v>1188000</v>
      </c>
      <c r="K16" s="30">
        <v>0</v>
      </c>
      <c r="L16" s="30">
        <f t="shared" si="6"/>
        <v>0</v>
      </c>
      <c r="M16" s="7"/>
      <c r="N16" s="2"/>
    </row>
    <row r="17" spans="1:14" ht="31.2" x14ac:dyDescent="0.3">
      <c r="A17" s="21" t="str">
        <f t="shared" ref="A17" si="10">$B$3 &amp; C17 &amp; B17</f>
        <v>K01DGUS04</v>
      </c>
      <c r="B17" s="22" t="s">
        <v>109</v>
      </c>
      <c r="C17" s="34" t="s">
        <v>12</v>
      </c>
      <c r="D17" s="7" t="s">
        <v>58</v>
      </c>
      <c r="E17" s="3" t="s">
        <v>89</v>
      </c>
      <c r="F17" s="3" t="s">
        <v>85</v>
      </c>
      <c r="G17" s="3" t="s">
        <v>66</v>
      </c>
      <c r="H17" s="3" t="s">
        <v>65</v>
      </c>
      <c r="I17" s="44" t="s">
        <v>5</v>
      </c>
      <c r="J17" s="43">
        <f>ROUND(J16/F1,-3)</f>
        <v>457000</v>
      </c>
      <c r="K17" s="30">
        <v>0</v>
      </c>
      <c r="L17" s="30">
        <f t="shared" si="6"/>
        <v>0</v>
      </c>
      <c r="M17" s="7"/>
      <c r="N17" s="2"/>
    </row>
    <row r="18" spans="1:14" ht="27.6" x14ac:dyDescent="0.3">
      <c r="A18" s="21" t="str">
        <f t="shared" si="5"/>
        <v>K01MDMR00</v>
      </c>
      <c r="B18" s="22" t="s">
        <v>53</v>
      </c>
      <c r="C18" s="34" t="s">
        <v>11</v>
      </c>
      <c r="D18" s="7" t="s">
        <v>26</v>
      </c>
      <c r="E18" s="3" t="s">
        <v>54</v>
      </c>
      <c r="F18" s="3" t="s">
        <v>84</v>
      </c>
      <c r="G18" s="7" t="s">
        <v>60</v>
      </c>
      <c r="H18" s="3" t="s">
        <v>65</v>
      </c>
      <c r="I18" s="17" t="s">
        <v>5</v>
      </c>
      <c r="J18" s="30" t="s">
        <v>55</v>
      </c>
      <c r="K18" s="30">
        <v>0</v>
      </c>
      <c r="L18" s="30">
        <v>0</v>
      </c>
      <c r="M18" s="7" t="s">
        <v>61</v>
      </c>
      <c r="N18" s="19">
        <v>5</v>
      </c>
    </row>
    <row r="19" spans="1:14" x14ac:dyDescent="0.3">
      <c r="A19" s="21" t="str">
        <f t="shared" si="5"/>
        <v>K01MDMR01</v>
      </c>
      <c r="B19" s="22" t="s">
        <v>22</v>
      </c>
      <c r="C19" s="34" t="s">
        <v>11</v>
      </c>
      <c r="D19" s="7" t="s">
        <v>26</v>
      </c>
      <c r="E19" s="3" t="s">
        <v>28</v>
      </c>
      <c r="F19" s="3" t="s">
        <v>84</v>
      </c>
      <c r="G19" s="3" t="s">
        <v>67</v>
      </c>
      <c r="H19" s="3" t="s">
        <v>65</v>
      </c>
      <c r="I19" s="17">
        <v>10000</v>
      </c>
      <c r="J19" s="30">
        <v>5000000</v>
      </c>
      <c r="K19" s="30">
        <v>0</v>
      </c>
      <c r="L19" s="30">
        <f>J19*K19</f>
        <v>0</v>
      </c>
      <c r="M19" s="7"/>
      <c r="N19" s="19">
        <v>5</v>
      </c>
    </row>
    <row r="20" spans="1:14" ht="27.6" x14ac:dyDescent="0.3">
      <c r="A20" s="21" t="str">
        <f t="shared" ref="A20" si="11">$B$3 &amp; C20 &amp; B20</f>
        <v>K01MDMRS01</v>
      </c>
      <c r="B20" s="22" t="s">
        <v>113</v>
      </c>
      <c r="C20" s="34" t="s">
        <v>11</v>
      </c>
      <c r="D20" s="7" t="s">
        <v>26</v>
      </c>
      <c r="E20" s="3" t="s">
        <v>91</v>
      </c>
      <c r="F20" s="3" t="s">
        <v>85</v>
      </c>
      <c r="G20" s="3" t="s">
        <v>67</v>
      </c>
      <c r="H20" s="3" t="s">
        <v>65</v>
      </c>
      <c r="I20" s="17">
        <v>10000</v>
      </c>
      <c r="J20" s="43">
        <f>ROUND(J19/F1,-3)</f>
        <v>1923000</v>
      </c>
      <c r="K20" s="30">
        <v>0</v>
      </c>
      <c r="L20" s="30">
        <f>J20*K20</f>
        <v>0</v>
      </c>
      <c r="M20" s="7"/>
      <c r="N20" s="19">
        <v>5</v>
      </c>
    </row>
    <row r="21" spans="1:14" x14ac:dyDescent="0.3">
      <c r="A21" s="21" t="str">
        <f t="shared" si="5"/>
        <v>K01MDMR02</v>
      </c>
      <c r="B21" s="22" t="s">
        <v>23</v>
      </c>
      <c r="C21" s="34" t="s">
        <v>11</v>
      </c>
      <c r="D21" s="7" t="s">
        <v>26</v>
      </c>
      <c r="E21" s="3" t="s">
        <v>29</v>
      </c>
      <c r="F21" s="3" t="s">
        <v>84</v>
      </c>
      <c r="G21" s="3" t="s">
        <v>67</v>
      </c>
      <c r="H21" s="3" t="s">
        <v>65</v>
      </c>
      <c r="I21" s="17">
        <v>100000</v>
      </c>
      <c r="J21" s="30">
        <v>5700000</v>
      </c>
      <c r="K21" s="30">
        <v>0</v>
      </c>
      <c r="L21" s="30">
        <f t="shared" ref="L18:L23" si="12">J21*K21</f>
        <v>0</v>
      </c>
      <c r="M21" s="7"/>
      <c r="N21" s="19">
        <v>4</v>
      </c>
    </row>
    <row r="22" spans="1:14" ht="27.6" x14ac:dyDescent="0.3">
      <c r="A22" s="21" t="str">
        <f t="shared" ref="A22" si="13">$B$3 &amp; C22 &amp; B22</f>
        <v>K01MDMRS02</v>
      </c>
      <c r="B22" s="22" t="s">
        <v>114</v>
      </c>
      <c r="C22" s="34" t="s">
        <v>11</v>
      </c>
      <c r="D22" s="7" t="s">
        <v>26</v>
      </c>
      <c r="E22" s="3" t="s">
        <v>92</v>
      </c>
      <c r="F22" s="3" t="s">
        <v>85</v>
      </c>
      <c r="G22" s="3" t="s">
        <v>67</v>
      </c>
      <c r="H22" s="3" t="s">
        <v>65</v>
      </c>
      <c r="I22" s="17">
        <v>100000</v>
      </c>
      <c r="J22" s="43">
        <f>ROUND(J21/F1,-3)</f>
        <v>2192000</v>
      </c>
      <c r="K22" s="30">
        <v>0</v>
      </c>
      <c r="L22" s="30">
        <f t="shared" ref="L22" si="14">J22*K22</f>
        <v>0</v>
      </c>
      <c r="M22" s="7"/>
      <c r="N22" s="19">
        <v>4</v>
      </c>
    </row>
    <row r="23" spans="1:14" x14ac:dyDescent="0.3">
      <c r="A23" s="21" t="str">
        <f t="shared" ref="A23:A44" si="15">$B$3 &amp; C23 &amp; B23</f>
        <v>K01MDMR03</v>
      </c>
      <c r="B23" s="22" t="s">
        <v>24</v>
      </c>
      <c r="C23" s="34" t="s">
        <v>11</v>
      </c>
      <c r="D23" s="7" t="s">
        <v>26</v>
      </c>
      <c r="E23" s="3" t="s">
        <v>30</v>
      </c>
      <c r="F23" s="3" t="s">
        <v>84</v>
      </c>
      <c r="G23" s="3" t="s">
        <v>67</v>
      </c>
      <c r="H23" s="3" t="s">
        <v>65</v>
      </c>
      <c r="I23" s="17">
        <v>500000</v>
      </c>
      <c r="J23" s="30">
        <v>4500000</v>
      </c>
      <c r="K23" s="30">
        <v>0</v>
      </c>
      <c r="L23" s="30">
        <f t="shared" si="12"/>
        <v>0</v>
      </c>
      <c r="M23" s="7"/>
      <c r="N23" s="19">
        <v>5</v>
      </c>
    </row>
    <row r="24" spans="1:14" ht="27.6" x14ac:dyDescent="0.3">
      <c r="A24" s="21" t="str">
        <f t="shared" ref="A24" si="16">$B$3 &amp; C24 &amp; B24</f>
        <v>K01MDMRS03</v>
      </c>
      <c r="B24" s="22" t="s">
        <v>115</v>
      </c>
      <c r="C24" s="34" t="s">
        <v>11</v>
      </c>
      <c r="D24" s="7" t="s">
        <v>26</v>
      </c>
      <c r="E24" s="3" t="s">
        <v>93</v>
      </c>
      <c r="F24" s="3" t="s">
        <v>85</v>
      </c>
      <c r="G24" s="3" t="s">
        <v>67</v>
      </c>
      <c r="H24" s="3" t="s">
        <v>65</v>
      </c>
      <c r="I24" s="17">
        <v>500000</v>
      </c>
      <c r="J24" s="43">
        <f>ROUND(J23/F1,-3)</f>
        <v>1731000</v>
      </c>
      <c r="K24" s="30">
        <v>0</v>
      </c>
      <c r="L24" s="30">
        <f t="shared" ref="L24" si="17">J24*K24</f>
        <v>0</v>
      </c>
      <c r="M24" s="7"/>
      <c r="N24" s="19">
        <v>5</v>
      </c>
    </row>
    <row r="25" spans="1:14" x14ac:dyDescent="0.3">
      <c r="A25" s="21" t="str">
        <f t="shared" si="15"/>
        <v>K01MDMR04</v>
      </c>
      <c r="B25" s="22" t="s">
        <v>25</v>
      </c>
      <c r="C25" s="34" t="s">
        <v>11</v>
      </c>
      <c r="D25" s="7" t="s">
        <v>26</v>
      </c>
      <c r="E25" s="3" t="s">
        <v>44</v>
      </c>
      <c r="F25" s="3" t="s">
        <v>84</v>
      </c>
      <c r="G25" s="3" t="s">
        <v>67</v>
      </c>
      <c r="H25" s="3" t="s">
        <v>65</v>
      </c>
      <c r="I25" s="17">
        <v>500000</v>
      </c>
      <c r="J25" s="30">
        <v>7000000</v>
      </c>
      <c r="K25" s="30">
        <v>0</v>
      </c>
      <c r="L25" s="30">
        <f t="shared" ref="L25:L39" si="18">J25*K25</f>
        <v>0</v>
      </c>
      <c r="M25" s="7"/>
      <c r="N25" s="19">
        <v>60</v>
      </c>
    </row>
    <row r="26" spans="1:14" ht="27.6" x14ac:dyDescent="0.3">
      <c r="A26" s="21" t="str">
        <f t="shared" ref="A26" si="19">$B$3 &amp; C26 &amp; B26</f>
        <v>K01MDMRS04</v>
      </c>
      <c r="B26" s="22" t="s">
        <v>116</v>
      </c>
      <c r="C26" s="34" t="s">
        <v>11</v>
      </c>
      <c r="D26" s="7" t="s">
        <v>26</v>
      </c>
      <c r="E26" s="3" t="s">
        <v>94</v>
      </c>
      <c r="F26" s="3" t="s">
        <v>85</v>
      </c>
      <c r="G26" s="3" t="s">
        <v>67</v>
      </c>
      <c r="H26" s="3" t="s">
        <v>65</v>
      </c>
      <c r="I26" s="17">
        <v>500000</v>
      </c>
      <c r="J26" s="43">
        <f>ROUND(J25/F1,-3)</f>
        <v>2692000</v>
      </c>
      <c r="K26" s="30">
        <v>0</v>
      </c>
      <c r="L26" s="30">
        <f t="shared" ref="L26" si="20">J26*K26</f>
        <v>0</v>
      </c>
      <c r="M26" s="7"/>
      <c r="N26" s="19">
        <v>60</v>
      </c>
    </row>
    <row r="27" spans="1:14" x14ac:dyDescent="0.3">
      <c r="A27" s="21" t="str">
        <f t="shared" si="15"/>
        <v>K01MDMR05</v>
      </c>
      <c r="B27" s="22" t="s">
        <v>33</v>
      </c>
      <c r="C27" s="34" t="s">
        <v>11</v>
      </c>
      <c r="D27" s="7" t="s">
        <v>26</v>
      </c>
      <c r="E27" s="3" t="s">
        <v>40</v>
      </c>
      <c r="F27" s="3" t="s">
        <v>84</v>
      </c>
      <c r="G27" s="3" t="s">
        <v>67</v>
      </c>
      <c r="H27" s="3" t="s">
        <v>65</v>
      </c>
      <c r="I27" s="17">
        <v>100000</v>
      </c>
      <c r="J27" s="30">
        <v>5700000</v>
      </c>
      <c r="K27" s="30">
        <v>5</v>
      </c>
      <c r="L27" s="30">
        <f t="shared" ref="L27" si="21">J27*K27</f>
        <v>28500000</v>
      </c>
      <c r="M27" s="7"/>
      <c r="N27" s="19">
        <v>4</v>
      </c>
    </row>
    <row r="28" spans="1:14" ht="31.2" x14ac:dyDescent="0.3">
      <c r="A28" s="21" t="str">
        <f t="shared" ref="A28" si="22">$B$3 &amp; C28 &amp; B28</f>
        <v>K01MDMRS05</v>
      </c>
      <c r="B28" s="22" t="s">
        <v>117</v>
      </c>
      <c r="C28" s="34" t="s">
        <v>11</v>
      </c>
      <c r="D28" s="7" t="s">
        <v>26</v>
      </c>
      <c r="E28" s="3" t="s">
        <v>95</v>
      </c>
      <c r="F28" s="3" t="s">
        <v>85</v>
      </c>
      <c r="G28" s="3" t="s">
        <v>67</v>
      </c>
      <c r="H28" s="3" t="s">
        <v>65</v>
      </c>
      <c r="I28" s="17">
        <v>100000</v>
      </c>
      <c r="J28" s="43">
        <f>ROUND(J27/F1,-3)</f>
        <v>2192000</v>
      </c>
      <c r="K28" s="30">
        <v>5</v>
      </c>
      <c r="L28" s="30">
        <f t="shared" ref="L28" si="23">J28*K28</f>
        <v>10960000</v>
      </c>
      <c r="M28" s="7"/>
      <c r="N28" s="19">
        <v>4</v>
      </c>
    </row>
    <row r="29" spans="1:14" x14ac:dyDescent="0.3">
      <c r="A29" s="21" t="str">
        <f t="shared" si="15"/>
        <v>K01MDMR06</v>
      </c>
      <c r="B29" s="22" t="s">
        <v>34</v>
      </c>
      <c r="C29" s="34" t="s">
        <v>11</v>
      </c>
      <c r="D29" s="7" t="s">
        <v>26</v>
      </c>
      <c r="E29" s="3" t="s">
        <v>41</v>
      </c>
      <c r="F29" s="3" t="s">
        <v>84</v>
      </c>
      <c r="G29" s="3" t="s">
        <v>67</v>
      </c>
      <c r="H29" s="3" t="s">
        <v>65</v>
      </c>
      <c r="I29" s="17">
        <v>10000</v>
      </c>
      <c r="J29" s="30">
        <v>10000000</v>
      </c>
      <c r="K29" s="30">
        <v>0</v>
      </c>
      <c r="L29" s="30">
        <f t="shared" si="18"/>
        <v>0</v>
      </c>
      <c r="M29" s="7"/>
      <c r="N29" s="19">
        <v>5</v>
      </c>
    </row>
    <row r="30" spans="1:14" ht="27.6" x14ac:dyDescent="0.3">
      <c r="A30" s="21" t="str">
        <f t="shared" ref="A30" si="24">$B$3 &amp; C30 &amp; B30</f>
        <v>K01MDMRS06</v>
      </c>
      <c r="B30" s="22" t="s">
        <v>118</v>
      </c>
      <c r="C30" s="34" t="s">
        <v>11</v>
      </c>
      <c r="D30" s="7" t="s">
        <v>26</v>
      </c>
      <c r="E30" s="3" t="s">
        <v>96</v>
      </c>
      <c r="F30" s="3" t="s">
        <v>85</v>
      </c>
      <c r="G30" s="3" t="s">
        <v>67</v>
      </c>
      <c r="H30" s="3" t="s">
        <v>65</v>
      </c>
      <c r="I30" s="17">
        <v>10000</v>
      </c>
      <c r="J30" s="43">
        <f>ROUND(J29/F1,-3)</f>
        <v>3846000</v>
      </c>
      <c r="K30" s="30">
        <v>0</v>
      </c>
      <c r="L30" s="30">
        <f t="shared" ref="L30" si="25">J30*K30</f>
        <v>0</v>
      </c>
      <c r="M30" s="7"/>
      <c r="N30" s="19">
        <v>5</v>
      </c>
    </row>
    <row r="31" spans="1:14" x14ac:dyDescent="0.3">
      <c r="A31" s="21" t="str">
        <f t="shared" si="15"/>
        <v>K01MDMR07</v>
      </c>
      <c r="B31" s="22" t="s">
        <v>35</v>
      </c>
      <c r="C31" s="34" t="s">
        <v>11</v>
      </c>
      <c r="D31" s="7" t="s">
        <v>26</v>
      </c>
      <c r="E31" s="3" t="s">
        <v>46</v>
      </c>
      <c r="F31" s="3" t="s">
        <v>84</v>
      </c>
      <c r="G31" s="3" t="s">
        <v>67</v>
      </c>
      <c r="H31" s="3" t="s">
        <v>65</v>
      </c>
      <c r="I31" s="17">
        <v>10000</v>
      </c>
      <c r="J31" s="30">
        <v>7000000</v>
      </c>
      <c r="K31" s="30">
        <v>0</v>
      </c>
      <c r="L31" s="30">
        <f t="shared" ref="L31" si="26">J31*K31</f>
        <v>0</v>
      </c>
      <c r="M31" s="7"/>
      <c r="N31" s="19">
        <v>4</v>
      </c>
    </row>
    <row r="32" spans="1:14" ht="27.6" x14ac:dyDescent="0.3">
      <c r="A32" s="21" t="str">
        <f t="shared" ref="A32" si="27">$B$3 &amp; C32 &amp; B32</f>
        <v>K01MDMRS07</v>
      </c>
      <c r="B32" s="22" t="s">
        <v>119</v>
      </c>
      <c r="C32" s="34" t="s">
        <v>11</v>
      </c>
      <c r="D32" s="7" t="s">
        <v>26</v>
      </c>
      <c r="E32" s="3" t="s">
        <v>97</v>
      </c>
      <c r="F32" s="3" t="s">
        <v>85</v>
      </c>
      <c r="G32" s="3" t="s">
        <v>67</v>
      </c>
      <c r="H32" s="3" t="s">
        <v>65</v>
      </c>
      <c r="I32" s="17">
        <v>10000</v>
      </c>
      <c r="J32" s="43">
        <f>ROUND(J31/F1,-3)</f>
        <v>2692000</v>
      </c>
      <c r="K32" s="30">
        <v>0</v>
      </c>
      <c r="L32" s="30">
        <f t="shared" ref="L32" si="28">J32*K32</f>
        <v>0</v>
      </c>
      <c r="M32" s="7"/>
      <c r="N32" s="19">
        <v>4</v>
      </c>
    </row>
    <row r="33" spans="1:19" x14ac:dyDescent="0.3">
      <c r="A33" s="21" t="str">
        <f t="shared" si="15"/>
        <v>K01MDMR08</v>
      </c>
      <c r="B33" s="22" t="s">
        <v>38</v>
      </c>
      <c r="C33" s="34" t="s">
        <v>11</v>
      </c>
      <c r="D33" s="7" t="s">
        <v>26</v>
      </c>
      <c r="E33" s="3" t="s">
        <v>45</v>
      </c>
      <c r="F33" s="3" t="s">
        <v>84</v>
      </c>
      <c r="G33" s="3" t="s">
        <v>67</v>
      </c>
      <c r="H33" s="3" t="s">
        <v>65</v>
      </c>
      <c r="I33" s="17">
        <v>100000</v>
      </c>
      <c r="J33" s="30">
        <v>7000000</v>
      </c>
      <c r="K33" s="30">
        <v>0</v>
      </c>
      <c r="L33" s="30">
        <f t="shared" ref="L33" si="29">J33*K33</f>
        <v>0</v>
      </c>
      <c r="M33" s="7"/>
      <c r="N33" s="19">
        <v>8</v>
      </c>
    </row>
    <row r="34" spans="1:19" ht="31.2" x14ac:dyDescent="0.3">
      <c r="A34" s="21" t="str">
        <f t="shared" ref="A34" si="30">$B$3 &amp; C34 &amp; B34</f>
        <v>K01MDMRS08</v>
      </c>
      <c r="B34" s="22" t="s">
        <v>120</v>
      </c>
      <c r="C34" s="34" t="s">
        <v>11</v>
      </c>
      <c r="D34" s="7" t="s">
        <v>26</v>
      </c>
      <c r="E34" s="3" t="s">
        <v>98</v>
      </c>
      <c r="F34" s="3" t="s">
        <v>85</v>
      </c>
      <c r="G34" s="3" t="s">
        <v>67</v>
      </c>
      <c r="H34" s="3" t="s">
        <v>65</v>
      </c>
      <c r="I34" s="17">
        <v>100000</v>
      </c>
      <c r="J34" s="43">
        <f>ROUND(J33/F1,-3)</f>
        <v>2692000</v>
      </c>
      <c r="K34" s="30">
        <v>0</v>
      </c>
      <c r="L34" s="30">
        <f t="shared" ref="L34" si="31">J34*K34</f>
        <v>0</v>
      </c>
      <c r="M34" s="7"/>
      <c r="N34" s="19">
        <v>8</v>
      </c>
    </row>
    <row r="35" spans="1:19" ht="31.2" x14ac:dyDescent="0.3">
      <c r="A35" s="21" t="str">
        <f t="shared" si="15"/>
        <v>K01MDMR09</v>
      </c>
      <c r="B35" s="22" t="s">
        <v>39</v>
      </c>
      <c r="C35" s="34" t="s">
        <v>11</v>
      </c>
      <c r="D35" s="7" t="s">
        <v>26</v>
      </c>
      <c r="E35" s="3" t="s">
        <v>37</v>
      </c>
      <c r="F35" s="3" t="s">
        <v>84</v>
      </c>
      <c r="G35" s="3" t="s">
        <v>67</v>
      </c>
      <c r="H35" s="3" t="s">
        <v>65</v>
      </c>
      <c r="I35" s="17">
        <v>100000</v>
      </c>
      <c r="J35" s="30">
        <v>5400000</v>
      </c>
      <c r="K35" s="30">
        <v>0</v>
      </c>
      <c r="L35" s="30">
        <f t="shared" ref="L35:L37" si="32">J35*K35</f>
        <v>0</v>
      </c>
      <c r="M35" s="7"/>
      <c r="N35" s="19">
        <v>3</v>
      </c>
    </row>
    <row r="36" spans="1:19" ht="31.2" x14ac:dyDescent="0.3">
      <c r="A36" s="21" t="str">
        <f t="shared" ref="A36" si="33">$B$3 &amp; C36 &amp; B36</f>
        <v>K01MDMRS09</v>
      </c>
      <c r="B36" s="22" t="s">
        <v>121</v>
      </c>
      <c r="C36" s="34" t="s">
        <v>11</v>
      </c>
      <c r="D36" s="7" t="s">
        <v>26</v>
      </c>
      <c r="E36" s="3" t="s">
        <v>99</v>
      </c>
      <c r="F36" s="3" t="s">
        <v>85</v>
      </c>
      <c r="G36" s="3" t="s">
        <v>67</v>
      </c>
      <c r="H36" s="3" t="s">
        <v>65</v>
      </c>
      <c r="I36" s="17">
        <v>100000</v>
      </c>
      <c r="J36" s="43">
        <f>ROUND(J35/F1,-3)</f>
        <v>2077000</v>
      </c>
      <c r="K36" s="30">
        <v>0</v>
      </c>
      <c r="L36" s="30">
        <f t="shared" ref="L36" si="34">J36*K36</f>
        <v>0</v>
      </c>
      <c r="M36" s="7"/>
      <c r="N36" s="19">
        <v>3</v>
      </c>
    </row>
    <row r="37" spans="1:19" x14ac:dyDescent="0.3">
      <c r="A37" s="21" t="str">
        <f t="shared" si="15"/>
        <v>K01MDMR10</v>
      </c>
      <c r="B37" s="22" t="s">
        <v>42</v>
      </c>
      <c r="C37" s="34" t="s">
        <v>11</v>
      </c>
      <c r="D37" s="7" t="s">
        <v>26</v>
      </c>
      <c r="E37" s="3" t="s">
        <v>31</v>
      </c>
      <c r="F37" s="3" t="s">
        <v>84</v>
      </c>
      <c r="G37" s="3" t="s">
        <v>67</v>
      </c>
      <c r="H37" s="3" t="s">
        <v>65</v>
      </c>
      <c r="I37" s="17">
        <v>100000</v>
      </c>
      <c r="J37" s="30">
        <v>5400000</v>
      </c>
      <c r="K37" s="30">
        <v>2</v>
      </c>
      <c r="L37" s="30">
        <f t="shared" si="32"/>
        <v>10800000</v>
      </c>
      <c r="M37" s="7"/>
      <c r="N37" s="19">
        <v>3</v>
      </c>
    </row>
    <row r="38" spans="1:19" ht="27.6" x14ac:dyDescent="0.3">
      <c r="A38" s="21" t="str">
        <f t="shared" ref="A38" si="35">$B$3 &amp; C38 &amp; B38</f>
        <v>K01MDMRS10</v>
      </c>
      <c r="B38" s="22" t="s">
        <v>122</v>
      </c>
      <c r="C38" s="34" t="s">
        <v>11</v>
      </c>
      <c r="D38" s="7" t="s">
        <v>26</v>
      </c>
      <c r="E38" s="3" t="s">
        <v>100</v>
      </c>
      <c r="F38" s="3" t="s">
        <v>85</v>
      </c>
      <c r="G38" s="3" t="s">
        <v>67</v>
      </c>
      <c r="H38" s="3" t="s">
        <v>65</v>
      </c>
      <c r="I38" s="17">
        <v>100000</v>
      </c>
      <c r="J38" s="43">
        <f>ROUND(J37/F1,-3)</f>
        <v>2077000</v>
      </c>
      <c r="K38" s="30">
        <v>2</v>
      </c>
      <c r="L38" s="30">
        <f t="shared" ref="L38" si="36">J38*K38</f>
        <v>4154000</v>
      </c>
      <c r="M38" s="7"/>
      <c r="N38" s="19">
        <v>3</v>
      </c>
    </row>
    <row r="39" spans="1:19" x14ac:dyDescent="0.3">
      <c r="A39" s="21" t="str">
        <f t="shared" si="15"/>
        <v>K01MDMR11</v>
      </c>
      <c r="B39" s="22" t="s">
        <v>47</v>
      </c>
      <c r="C39" s="34" t="s">
        <v>11</v>
      </c>
      <c r="D39" s="7" t="s">
        <v>26</v>
      </c>
      <c r="E39" s="3" t="s">
        <v>36</v>
      </c>
      <c r="F39" s="3" t="s">
        <v>84</v>
      </c>
      <c r="G39" s="3" t="s">
        <v>67</v>
      </c>
      <c r="H39" s="3" t="s">
        <v>65</v>
      </c>
      <c r="I39" s="17">
        <v>100000</v>
      </c>
      <c r="J39" s="30">
        <v>5400000</v>
      </c>
      <c r="K39" s="30">
        <v>2</v>
      </c>
      <c r="L39" s="30">
        <f t="shared" si="18"/>
        <v>10800000</v>
      </c>
      <c r="M39" s="7"/>
      <c r="N39" s="19">
        <v>2</v>
      </c>
    </row>
    <row r="40" spans="1:19" ht="27.6" x14ac:dyDescent="0.3">
      <c r="A40" s="21" t="str">
        <f t="shared" ref="A40" si="37">$B$3 &amp; C40 &amp; B40</f>
        <v>K01MDMRS11</v>
      </c>
      <c r="B40" s="22" t="s">
        <v>123</v>
      </c>
      <c r="C40" s="34" t="s">
        <v>11</v>
      </c>
      <c r="D40" s="7" t="s">
        <v>26</v>
      </c>
      <c r="E40" s="3" t="s">
        <v>101</v>
      </c>
      <c r="F40" s="3" t="s">
        <v>85</v>
      </c>
      <c r="G40" s="3" t="s">
        <v>67</v>
      </c>
      <c r="H40" s="3" t="s">
        <v>65</v>
      </c>
      <c r="I40" s="17">
        <v>100000</v>
      </c>
      <c r="J40" s="43">
        <f>ROUND(J39/F1,-3)</f>
        <v>2077000</v>
      </c>
      <c r="K40" s="30">
        <v>2</v>
      </c>
      <c r="L40" s="30">
        <f t="shared" ref="L40" si="38">J40*K40</f>
        <v>4154000</v>
      </c>
      <c r="M40" s="7"/>
      <c r="N40" s="19">
        <v>2</v>
      </c>
    </row>
    <row r="41" spans="1:19" x14ac:dyDescent="0.3">
      <c r="A41" s="21" t="str">
        <f t="shared" si="15"/>
        <v>K01MDMR12</v>
      </c>
      <c r="B41" s="22" t="s">
        <v>48</v>
      </c>
      <c r="C41" s="34" t="s">
        <v>11</v>
      </c>
      <c r="D41" s="7" t="s">
        <v>26</v>
      </c>
      <c r="E41" s="3" t="s">
        <v>43</v>
      </c>
      <c r="F41" s="3" t="s">
        <v>84</v>
      </c>
      <c r="G41" s="3" t="s">
        <v>67</v>
      </c>
      <c r="H41" s="3" t="s">
        <v>64</v>
      </c>
      <c r="I41" s="44">
        <v>10000</v>
      </c>
      <c r="J41" s="43">
        <v>10000000</v>
      </c>
      <c r="K41" s="30"/>
      <c r="L41" s="30"/>
      <c r="M41" s="7"/>
      <c r="N41" s="19">
        <v>5</v>
      </c>
    </row>
    <row r="42" spans="1:19" ht="27.6" x14ac:dyDescent="0.3">
      <c r="A42" s="21" t="str">
        <f t="shared" ref="A42" si="39">$B$3 &amp; C42 &amp; B42</f>
        <v>K01MDMRS12</v>
      </c>
      <c r="B42" s="22" t="s">
        <v>124</v>
      </c>
      <c r="C42" s="34" t="s">
        <v>11</v>
      </c>
      <c r="D42" s="7" t="s">
        <v>26</v>
      </c>
      <c r="E42" s="3" t="s">
        <v>102</v>
      </c>
      <c r="F42" s="3" t="s">
        <v>85</v>
      </c>
      <c r="G42" s="3" t="s">
        <v>67</v>
      </c>
      <c r="H42" s="3" t="s">
        <v>64</v>
      </c>
      <c r="I42" s="44">
        <v>10000</v>
      </c>
      <c r="J42" s="43">
        <f>ROUND(J41/F1,-3)</f>
        <v>3846000</v>
      </c>
      <c r="K42" s="30"/>
      <c r="L42" s="30"/>
      <c r="M42" s="7"/>
      <c r="N42" s="19">
        <v>5</v>
      </c>
    </row>
    <row r="43" spans="1:19" s="5" customFormat="1" x14ac:dyDescent="0.3">
      <c r="A43" s="21"/>
      <c r="B43" s="23"/>
      <c r="C43" s="32"/>
      <c r="D43" s="33"/>
      <c r="E43" s="8"/>
      <c r="F43" s="8"/>
      <c r="G43" s="8"/>
      <c r="H43" s="8"/>
      <c r="I43" s="18"/>
      <c r="J43" s="8"/>
      <c r="K43" s="8"/>
      <c r="L43" s="8"/>
      <c r="M43" s="33"/>
    </row>
    <row r="44" spans="1:19" ht="31.2" x14ac:dyDescent="0.3">
      <c r="A44" s="21" t="str">
        <f t="shared" si="15"/>
        <v>K01MDMF06</v>
      </c>
      <c r="B44" s="22" t="s">
        <v>49</v>
      </c>
      <c r="C44" s="34" t="s">
        <v>11</v>
      </c>
      <c r="D44" s="7" t="s">
        <v>15</v>
      </c>
      <c r="E44" s="7" t="s">
        <v>68</v>
      </c>
      <c r="F44" s="3" t="s">
        <v>84</v>
      </c>
      <c r="G44" s="7" t="s">
        <v>62</v>
      </c>
      <c r="H44" s="9" t="s">
        <v>64</v>
      </c>
      <c r="I44" s="17" t="s">
        <v>5</v>
      </c>
      <c r="J44" s="43">
        <v>2000000</v>
      </c>
      <c r="K44" s="30">
        <v>0</v>
      </c>
      <c r="L44" s="30">
        <f t="shared" ref="L44" si="40">J44*K44</f>
        <v>0</v>
      </c>
      <c r="M44" s="7"/>
    </row>
    <row r="45" spans="1:19" ht="31.2" x14ac:dyDescent="0.3">
      <c r="A45" s="21" t="str">
        <f t="shared" ref="A45" si="41">$B$3 &amp; C45 &amp; B45</f>
        <v>K01MDMFS06</v>
      </c>
      <c r="B45" s="22" t="s">
        <v>125</v>
      </c>
      <c r="C45" s="34" t="s">
        <v>11</v>
      </c>
      <c r="D45" s="7" t="s">
        <v>15</v>
      </c>
      <c r="E45" s="7" t="s">
        <v>103</v>
      </c>
      <c r="F45" s="3" t="s">
        <v>85</v>
      </c>
      <c r="G45" s="7" t="s">
        <v>62</v>
      </c>
      <c r="H45" s="9" t="s">
        <v>64</v>
      </c>
      <c r="I45" s="17" t="s">
        <v>5</v>
      </c>
      <c r="J45" s="43">
        <f>ROUND(J44/F1,-3)</f>
        <v>769000</v>
      </c>
      <c r="K45" s="30">
        <v>0</v>
      </c>
      <c r="L45" s="30">
        <f t="shared" ref="L45" si="42">J45*K45</f>
        <v>0</v>
      </c>
      <c r="M45" s="7"/>
    </row>
    <row r="46" spans="1:19" s="5" customFormat="1" ht="31.2" x14ac:dyDescent="0.3">
      <c r="A46" s="21" t="str">
        <f t="shared" ref="A46:A51" si="43">$B$3 &amp; C46 &amp; B46</f>
        <v>K01MDMF07</v>
      </c>
      <c r="B46" s="22" t="s">
        <v>70</v>
      </c>
      <c r="C46" s="34" t="s">
        <v>11</v>
      </c>
      <c r="D46" s="7" t="s">
        <v>15</v>
      </c>
      <c r="E46" s="9" t="s">
        <v>130</v>
      </c>
      <c r="F46" s="3" t="s">
        <v>84</v>
      </c>
      <c r="G46" s="7" t="s">
        <v>62</v>
      </c>
      <c r="H46" s="9" t="s">
        <v>64</v>
      </c>
      <c r="I46" s="17" t="s">
        <v>5</v>
      </c>
      <c r="J46" s="9">
        <v>0</v>
      </c>
      <c r="K46" s="30">
        <v>0</v>
      </c>
      <c r="L46" s="30">
        <f t="shared" ref="L46:L47" si="44">J46*K46</f>
        <v>0</v>
      </c>
      <c r="M46" s="31"/>
      <c r="N46" s="1"/>
      <c r="O46" s="1"/>
      <c r="P46" s="1"/>
      <c r="Q46" s="1"/>
      <c r="R46" s="1"/>
      <c r="S46" s="1"/>
    </row>
    <row r="47" spans="1:19" s="5" customFormat="1" x14ac:dyDescent="0.3">
      <c r="A47" s="21" t="str">
        <f t="shared" si="43"/>
        <v>K01MDMF08</v>
      </c>
      <c r="B47" s="22" t="s">
        <v>71</v>
      </c>
      <c r="C47" s="34" t="s">
        <v>11</v>
      </c>
      <c r="D47" s="7" t="s">
        <v>15</v>
      </c>
      <c r="E47" s="9" t="s">
        <v>131</v>
      </c>
      <c r="F47" s="3" t="s">
        <v>84</v>
      </c>
      <c r="G47" s="7" t="s">
        <v>62</v>
      </c>
      <c r="H47" s="9" t="s">
        <v>64</v>
      </c>
      <c r="I47" s="17" t="s">
        <v>5</v>
      </c>
      <c r="J47" s="9">
        <v>0</v>
      </c>
      <c r="K47" s="30">
        <v>0</v>
      </c>
      <c r="L47" s="30">
        <f t="shared" si="44"/>
        <v>0</v>
      </c>
      <c r="M47" s="31"/>
      <c r="N47" s="1"/>
      <c r="O47" s="1"/>
      <c r="P47" s="1"/>
      <c r="Q47" s="1"/>
      <c r="R47" s="1"/>
      <c r="S47" s="1"/>
    </row>
    <row r="48" spans="1:19" ht="31.2" x14ac:dyDescent="0.3">
      <c r="A48" s="21" t="str">
        <f t="shared" si="43"/>
        <v>K01MDMF10</v>
      </c>
      <c r="B48" s="22" t="s">
        <v>73</v>
      </c>
      <c r="C48" s="34" t="s">
        <v>11</v>
      </c>
      <c r="D48" s="7" t="s">
        <v>15</v>
      </c>
      <c r="E48" s="9" t="s">
        <v>72</v>
      </c>
      <c r="F48" s="3" t="s">
        <v>84</v>
      </c>
      <c r="G48" s="7" t="s">
        <v>62</v>
      </c>
      <c r="H48" s="3" t="s">
        <v>65</v>
      </c>
      <c r="I48" s="17" t="s">
        <v>5</v>
      </c>
      <c r="J48" s="30">
        <v>5000000</v>
      </c>
      <c r="K48" s="30">
        <v>0</v>
      </c>
      <c r="L48" s="30">
        <f>J48*K48</f>
        <v>0</v>
      </c>
      <c r="M48" s="7" t="s">
        <v>74</v>
      </c>
    </row>
    <row r="49" spans="1:13" ht="31.2" x14ac:dyDescent="0.3">
      <c r="A49" s="21" t="str">
        <f t="shared" ref="A49" si="45">$B$3 &amp; C49 &amp; B49</f>
        <v>K01MDMFS10</v>
      </c>
      <c r="B49" s="22" t="s">
        <v>126</v>
      </c>
      <c r="C49" s="34" t="s">
        <v>11</v>
      </c>
      <c r="D49" s="7" t="s">
        <v>15</v>
      </c>
      <c r="E49" s="9" t="s">
        <v>105</v>
      </c>
      <c r="F49" s="3" t="s">
        <v>85</v>
      </c>
      <c r="G49" s="7" t="s">
        <v>62</v>
      </c>
      <c r="H49" s="3" t="s">
        <v>65</v>
      </c>
      <c r="I49" s="17" t="s">
        <v>5</v>
      </c>
      <c r="J49" s="43">
        <f>ROUND(J48/F1,-3)</f>
        <v>1923000</v>
      </c>
      <c r="K49" s="30">
        <v>0</v>
      </c>
      <c r="L49" s="30">
        <f>J49*K49</f>
        <v>0</v>
      </c>
      <c r="M49" s="7" t="s">
        <v>74</v>
      </c>
    </row>
    <row r="50" spans="1:13" s="5" customFormat="1" x14ac:dyDescent="0.3">
      <c r="A50" s="21"/>
      <c r="B50" s="23"/>
      <c r="C50" s="32"/>
      <c r="D50" s="33"/>
      <c r="E50" s="8"/>
      <c r="F50" s="8"/>
      <c r="G50" s="8"/>
      <c r="H50" s="8"/>
      <c r="I50" s="18"/>
      <c r="J50" s="8"/>
      <c r="K50" s="8"/>
      <c r="L50" s="8"/>
      <c r="M50" s="33"/>
    </row>
    <row r="51" spans="1:13" ht="31.2" x14ac:dyDescent="0.3">
      <c r="A51" s="21" t="str">
        <f t="shared" si="43"/>
        <v>K01DQF01</v>
      </c>
      <c r="B51" s="22" t="s">
        <v>69</v>
      </c>
      <c r="C51" s="34" t="s">
        <v>13</v>
      </c>
      <c r="D51" s="7" t="s">
        <v>15</v>
      </c>
      <c r="E51" s="9" t="s">
        <v>75</v>
      </c>
      <c r="F51" s="3" t="s">
        <v>84</v>
      </c>
      <c r="G51" s="7" t="s">
        <v>62</v>
      </c>
      <c r="H51" s="3" t="s">
        <v>65</v>
      </c>
      <c r="I51" s="17" t="s">
        <v>5</v>
      </c>
      <c r="J51" s="30">
        <v>5000000</v>
      </c>
      <c r="K51" s="30">
        <v>0</v>
      </c>
      <c r="L51" s="30">
        <f>J51*K51</f>
        <v>0</v>
      </c>
      <c r="M51" s="7" t="s">
        <v>74</v>
      </c>
    </row>
    <row r="52" spans="1:13" ht="31.2" x14ac:dyDescent="0.3">
      <c r="A52" s="21" t="str">
        <f t="shared" ref="A52" si="46">$B$3 &amp; C52 &amp; B52</f>
        <v>K01DQFS01</v>
      </c>
      <c r="B52" s="22" t="s">
        <v>110</v>
      </c>
      <c r="C52" s="34" t="s">
        <v>13</v>
      </c>
      <c r="D52" s="7" t="s">
        <v>15</v>
      </c>
      <c r="E52" s="9" t="s">
        <v>104</v>
      </c>
      <c r="F52" s="3" t="s">
        <v>85</v>
      </c>
      <c r="G52" s="7" t="s">
        <v>62</v>
      </c>
      <c r="H52" s="3" t="s">
        <v>65</v>
      </c>
      <c r="I52" s="17" t="s">
        <v>5</v>
      </c>
      <c r="J52" s="43">
        <f>ROUND(J51/F1,-3)</f>
        <v>1923000</v>
      </c>
      <c r="K52" s="30">
        <v>0</v>
      </c>
      <c r="L52" s="30">
        <f>J52*K52</f>
        <v>0</v>
      </c>
      <c r="M52" s="7" t="s">
        <v>74</v>
      </c>
    </row>
    <row r="53" spans="1:13" s="5" customFormat="1" x14ac:dyDescent="0.3">
      <c r="A53" s="21"/>
      <c r="B53" s="23"/>
      <c r="C53" s="32"/>
      <c r="D53" s="33"/>
      <c r="E53" s="8"/>
      <c r="F53" s="8"/>
      <c r="G53" s="8"/>
      <c r="H53" s="8"/>
      <c r="I53" s="18"/>
      <c r="J53" s="8"/>
      <c r="K53" s="8"/>
      <c r="L53" s="8"/>
      <c r="M53" s="33"/>
    </row>
    <row r="54" spans="1:13" s="5" customFormat="1" x14ac:dyDescent="0.3">
      <c r="A54" s="32"/>
      <c r="B54" s="22"/>
      <c r="C54" s="32"/>
      <c r="D54" s="33"/>
      <c r="E54" s="8"/>
      <c r="F54" s="8"/>
      <c r="G54" s="8"/>
      <c r="H54" s="8"/>
      <c r="I54" s="18"/>
      <c r="J54" s="8"/>
      <c r="K54" s="8"/>
      <c r="L54" s="8"/>
      <c r="M54" s="33"/>
    </row>
    <row r="55" spans="1:13" x14ac:dyDescent="0.3">
      <c r="A55" s="12"/>
      <c r="B55" s="22"/>
      <c r="E55" s="24" t="s">
        <v>0</v>
      </c>
      <c r="F55" s="24"/>
      <c r="G55" s="24"/>
      <c r="H55" s="24"/>
      <c r="I55" s="25"/>
      <c r="J55" s="30"/>
      <c r="K55" s="30"/>
      <c r="L55" s="35">
        <f>_xlfn.AGGREGATE(9,7,L3:L54)</f>
        <v>132368000</v>
      </c>
    </row>
    <row r="56" spans="1:13" ht="18" x14ac:dyDescent="0.3">
      <c r="A56" s="12"/>
      <c r="E56" s="24" t="s">
        <v>2</v>
      </c>
      <c r="F56" s="24"/>
      <c r="G56" s="24"/>
      <c r="H56" s="24"/>
      <c r="I56" s="25"/>
      <c r="J56" s="36"/>
      <c r="K56" s="37"/>
      <c r="L56" s="38">
        <v>0</v>
      </c>
    </row>
    <row r="57" spans="1:13" ht="18" x14ac:dyDescent="0.3">
      <c r="A57" s="12"/>
      <c r="E57" s="24" t="s">
        <v>56</v>
      </c>
      <c r="F57" s="24"/>
      <c r="G57" s="24"/>
      <c r="H57" s="24"/>
      <c r="I57" s="25"/>
      <c r="J57" s="36"/>
      <c r="K57" s="37"/>
      <c r="L57" s="38">
        <v>0.2</v>
      </c>
    </row>
    <row r="58" spans="1:13" ht="42" x14ac:dyDescent="0.3">
      <c r="A58" s="12"/>
      <c r="E58" s="26" t="s">
        <v>20</v>
      </c>
      <c r="F58" s="26"/>
      <c r="G58" s="26"/>
      <c r="H58" s="26"/>
      <c r="I58" s="27"/>
      <c r="J58" s="39"/>
      <c r="K58" s="40"/>
      <c r="L58" s="41">
        <f>L55*(1-L56)</f>
        <v>132368000</v>
      </c>
    </row>
    <row r="59" spans="1:13" ht="42" x14ac:dyDescent="0.3">
      <c r="A59" s="12"/>
      <c r="E59" s="26" t="s">
        <v>21</v>
      </c>
      <c r="F59" s="26"/>
      <c r="G59" s="26"/>
      <c r="H59" s="26"/>
      <c r="I59" s="27"/>
      <c r="J59" s="42"/>
      <c r="K59" s="25"/>
      <c r="L59" s="41">
        <f>L58*L57</f>
        <v>26473600</v>
      </c>
    </row>
    <row r="60" spans="1:13" x14ac:dyDescent="0.3">
      <c r="A60" s="12"/>
    </row>
    <row r="61" spans="1:13" x14ac:dyDescent="0.3">
      <c r="A61" s="12"/>
    </row>
    <row r="62" spans="1:13" x14ac:dyDescent="0.3">
      <c r="A62" s="12"/>
    </row>
    <row r="63" spans="1:13" x14ac:dyDescent="0.3">
      <c r="A63" s="12"/>
    </row>
    <row r="64" spans="1:13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2"/>
    </row>
    <row r="68" spans="1:1" x14ac:dyDescent="0.3">
      <c r="A68" s="12"/>
    </row>
    <row r="69" spans="1:1" x14ac:dyDescent="0.3">
      <c r="A69" s="12"/>
    </row>
    <row r="70" spans="1:1" x14ac:dyDescent="0.3">
      <c r="A70" s="12"/>
    </row>
    <row r="71" spans="1:1" x14ac:dyDescent="0.3">
      <c r="A71" s="12"/>
    </row>
    <row r="72" spans="1:1" x14ac:dyDescent="0.3">
      <c r="A72" s="12"/>
    </row>
    <row r="73" spans="1:1" x14ac:dyDescent="0.3">
      <c r="A73" s="12"/>
    </row>
    <row r="74" spans="1:1" x14ac:dyDescent="0.3">
      <c r="A74" s="12"/>
    </row>
    <row r="75" spans="1:1" x14ac:dyDescent="0.3">
      <c r="A75" s="12"/>
    </row>
    <row r="76" spans="1:1" x14ac:dyDescent="0.3">
      <c r="A76" s="12"/>
    </row>
    <row r="77" spans="1:1" x14ac:dyDescent="0.3">
      <c r="A77" s="12"/>
    </row>
    <row r="78" spans="1:1" x14ac:dyDescent="0.3">
      <c r="A78" s="12"/>
    </row>
    <row r="79" spans="1:1" x14ac:dyDescent="0.3">
      <c r="A79" s="12"/>
    </row>
    <row r="80" spans="1:1" x14ac:dyDescent="0.3">
      <c r="A80" s="12"/>
    </row>
    <row r="81" spans="1:1" x14ac:dyDescent="0.3">
      <c r="A81" s="12"/>
    </row>
    <row r="82" spans="1:1" x14ac:dyDescent="0.3">
      <c r="A82" s="12"/>
    </row>
    <row r="83" spans="1:1" x14ac:dyDescent="0.3">
      <c r="A83" s="12"/>
    </row>
    <row r="84" spans="1:1" x14ac:dyDescent="0.3">
      <c r="A84" s="12"/>
    </row>
    <row r="85" spans="1:1" x14ac:dyDescent="0.3">
      <c r="A85" s="12"/>
    </row>
    <row r="86" spans="1:1" x14ac:dyDescent="0.3">
      <c r="A86" s="12"/>
    </row>
    <row r="87" spans="1:1" x14ac:dyDescent="0.3">
      <c r="A87" s="12"/>
    </row>
    <row r="88" spans="1:1" x14ac:dyDescent="0.3">
      <c r="A88" s="12"/>
    </row>
    <row r="89" spans="1:1" x14ac:dyDescent="0.3">
      <c r="A89" s="12"/>
    </row>
    <row r="90" spans="1:1" x14ac:dyDescent="0.3">
      <c r="A90" s="12"/>
    </row>
    <row r="91" spans="1:1" x14ac:dyDescent="0.3">
      <c r="A91" s="12"/>
    </row>
    <row r="92" spans="1:1" x14ac:dyDescent="0.3">
      <c r="A92" s="12"/>
    </row>
    <row r="93" spans="1:1" x14ac:dyDescent="0.3">
      <c r="A93" s="12"/>
    </row>
    <row r="94" spans="1:1" x14ac:dyDescent="0.3">
      <c r="A94" s="12"/>
    </row>
  </sheetData>
  <autoFilter ref="A2:L53" xr:uid="{00000000-0009-0000-0000-000000000000}"/>
  <phoneticPr fontId="14" type="noConversion"/>
  <conditionalFormatting sqref="M2:M1048576">
    <cfRule type="cellIs" dxfId="0" priority="1" operator="equal">
      <formula>"TODO"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Калькулятор (EE)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Nazar Khusainov</dc:creator>
  <cp:lastModifiedBy>Vlad Kamensky</cp:lastModifiedBy>
  <cp:lastPrinted>2019-02-15T09:39:50Z</cp:lastPrinted>
  <dcterms:created xsi:type="dcterms:W3CDTF">2017-07-13T10:30:17Z</dcterms:created>
  <dcterms:modified xsi:type="dcterms:W3CDTF">2024-09-26T12:20:23Z</dcterms:modified>
</cp:coreProperties>
</file>